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reas" sheetId="1" state="visible" r:id="rId2"/>
    <sheet name="Material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76" authorId="0">
      <text>
        <r>
          <rPr>
            <sz val="10"/>
            <rFont val="Arial"/>
            <family val="2"/>
            <charset val="1"/>
          </rPr>
          <t xml:space="preserve">https://www.makeanentrance.com/coir-door-mats/made-to-measure-door-mats/traditional-made-to-measure-coconut-mat-477.html</t>
        </r>
      </text>
    </comment>
    <comment ref="D25" authorId="0">
      <text>
        <r>
          <rPr>
            <sz val="10"/>
            <rFont val="Arial"/>
            <family val="2"/>
            <charset val="1"/>
          </rPr>
          <t xml:space="preserve">Use square root of 160 in paint coverage calculator h x w </t>
        </r>
      </text>
    </comment>
  </commentList>
</comments>
</file>

<file path=xl/sharedStrings.xml><?xml version="1.0" encoding="utf-8"?>
<sst xmlns="http://schemas.openxmlformats.org/spreadsheetml/2006/main" count="209" uniqueCount="174">
  <si>
    <t xml:space="preserve">Ham Scout Group HQ Hut refurbishment Project</t>
  </si>
  <si>
    <t xml:space="preserve">Dimensions and Areas </t>
  </si>
  <si>
    <t xml:space="preserve">Measurements in metres</t>
  </si>
  <si>
    <t xml:space="preserve">Estimates in italics</t>
  </si>
  <si>
    <t xml:space="preserve">External wall surfaces</t>
  </si>
  <si>
    <t xml:space="preserve">Height</t>
  </si>
  <si>
    <t xml:space="preserve">Width</t>
  </si>
  <si>
    <t xml:space="preserve">Depth</t>
  </si>
  <si>
    <t xml:space="preserve">Area sq m</t>
  </si>
  <si>
    <t xml:space="preserve">Sub-area</t>
  </si>
  <si>
    <t xml:space="preserve">Sub area descriptor</t>
  </si>
  <si>
    <t xml:space="preserve">Front (East) Wall (rectangle)</t>
  </si>
  <si>
    <t xml:space="preserve">Front Wall (triangle)</t>
  </si>
  <si>
    <t xml:space="preserve">Front Wall surface</t>
  </si>
  <si>
    <t xml:space="preserve">Front Doorway</t>
  </si>
  <si>
    <t xml:space="preserve">Front Wall total area</t>
  </si>
  <si>
    <t xml:space="preserve">South Side wall</t>
  </si>
  <si>
    <t xml:space="preserve">Side window </t>
  </si>
  <si>
    <t xml:space="preserve">South windows (x4)</t>
  </si>
  <si>
    <t xml:space="preserve">South wall total</t>
  </si>
  <si>
    <t xml:space="preserve">North Side wall</t>
  </si>
  <si>
    <t xml:space="preserve">North windows (x3)</t>
  </si>
  <si>
    <t xml:space="preserve">North Side doorway</t>
  </si>
  <si>
    <t xml:space="preserve">North wall total</t>
  </si>
  <si>
    <t xml:space="preserve">Rear (West) Wall (rectangle)</t>
  </si>
  <si>
    <t xml:space="preserve">Rear Wall (triangle)</t>
  </si>
  <si>
    <t xml:space="preserve">Rear Wall surface</t>
  </si>
  <si>
    <t xml:space="preserve">Rear windows: Court of Honour</t>
  </si>
  <si>
    <t xml:space="preserve">Rear windows: Stairwell</t>
  </si>
  <si>
    <t xml:space="preserve">Rear windows: Kitchen</t>
  </si>
  <si>
    <t xml:space="preserve">Rear windows: Loft</t>
  </si>
  <si>
    <t xml:space="preserve">Rear windows: Toilets (x2)</t>
  </si>
  <si>
    <t xml:space="preserve">Rear Wall total area</t>
  </si>
  <si>
    <t xml:space="preserve">Total wall surface area: </t>
  </si>
  <si>
    <t xml:space="preserve">Internal timber surfaces</t>
  </si>
  <si>
    <t xml:space="preserve">Front wall </t>
  </si>
  <si>
    <t xml:space="preserve">outside</t>
  </si>
  <si>
    <t xml:space="preserve">North Side wall (hall only)</t>
  </si>
  <si>
    <t xml:space="preserve">South Side wall (hall only)</t>
  </si>
  <si>
    <t xml:space="preserve">Rear wall (hall, inclusive of doors etc.)</t>
  </si>
  <si>
    <t xml:space="preserve">inside</t>
  </si>
  <si>
    <t xml:space="preserve">Rear wall doorways (x5)</t>
  </si>
  <si>
    <t xml:space="preserve">Rear wall kitchen hatch</t>
  </si>
  <si>
    <t xml:space="preserve">Rear wall (loft “windows”) </t>
  </si>
  <si>
    <t xml:space="preserve">South side benches (x2 + 2x0.5)</t>
  </si>
  <si>
    <t xml:space="preserve">East side benches (x2) </t>
  </si>
  <si>
    <t xml:space="preserve">North side benches (x2)</t>
  </si>
  <si>
    <t xml:space="preserve">Total wall-mounted timber cladding (Hall)</t>
  </si>
  <si>
    <t xml:space="preserve">Cloakrooms / WC (minus 1 small window each)</t>
  </si>
  <si>
    <t xml:space="preserve">Kitchen width (minus 1 window)</t>
  </si>
  <si>
    <t xml:space="preserve">Kitchen length (not allowing for cupboards)</t>
  </si>
  <si>
    <t xml:space="preserve">Stairwell outer wall (minus small window)</t>
  </si>
  <si>
    <t xml:space="preserve">Court of Honour Room width (minus 1 window)</t>
  </si>
  <si>
    <t xml:space="preserve">Court of Honour Room length</t>
  </si>
  <si>
    <t xml:space="preserve">Loft (minus 1 large window)</t>
  </si>
  <si>
    <t xml:space="preserve">Total small room timber cladding:</t>
  </si>
  <si>
    <t xml:space="preserve">Total timber cladding:</t>
  </si>
  <si>
    <t xml:space="preserve">Requirement</t>
  </si>
  <si>
    <t xml:space="preserve">Item</t>
  </si>
  <si>
    <t xml:space="preserve">Note</t>
  </si>
  <si>
    <t xml:space="preserve">quantity required</t>
  </si>
  <si>
    <t xml:space="preserve">units</t>
  </si>
  <si>
    <t xml:space="preserve">Unit price inc VAT</t>
  </si>
  <si>
    <t xml:space="preserve">Unit </t>
  </si>
  <si>
    <t xml:space="preserve">Building Cost inc VAT</t>
  </si>
  <si>
    <t xml:space="preserve">Equipment cost inc VAT</t>
  </si>
  <si>
    <t xml:space="preserve">TOTAL</t>
  </si>
  <si>
    <t xml:space="preserve">Contingency @10%</t>
  </si>
  <si>
    <t xml:space="preserve">Create more accessible path surface between Avenue footpath and main entrance in conjunction with local authority</t>
  </si>
  <si>
    <t xml:space="preserve">e.g. extend concrete from hut gateway to gravel footpath </t>
  </si>
  <si>
    <t xml:space="preserve">Repair/replace porches covering main and side entrances</t>
  </si>
  <si>
    <t xml:space="preserve">replace/install external lighting at front and side</t>
  </si>
  <si>
    <t xml:space="preserve">Included in rewiring  costs</t>
  </si>
  <si>
    <t xml:space="preserve">re-paint 2 No external double doors inside and out (4m sq per side) </t>
  </si>
  <si>
    <t xml:space="preserve">Included in painting costs</t>
  </si>
  <si>
    <t xml:space="preserve">inspect and replace door bolts and fastenings as required</t>
  </si>
  <si>
    <t xml:space="preserve">eliminate slight step at thresholds to facilitate wheelchair access</t>
  </si>
  <si>
    <t xml:space="preserve">repair/replace wire mesh fencing north (~25m) and west (~15m) adjoining H&amp;P Tennis Club</t>
  </si>
  <si>
    <t xml:space="preserve">Replace mesh fencing all round</t>
  </si>
  <si>
    <t xml:space="preserve">mesh fencing and wire</t>
  </si>
  <si>
    <t xml:space="preserve">180cm sections</t>
  </si>
  <si>
    <t xml:space="preserve">Person days labour</t>
  </si>
  <si>
    <t xml:space="preserve">repair/replace window security grille mounting bolts all round</t>
  </si>
  <si>
    <t xml:space="preserve">replace single-glazing with double-glazing all round allowing for ventilation given restricted outward opening</t>
  </si>
  <si>
    <t xml:space="preserve">Reglazing</t>
  </si>
  <si>
    <t xml:space="preserve">double glaze</t>
  </si>
  <si>
    <t xml:space="preserve">glazing labour</t>
  </si>
  <si>
    <t xml:space="preserve">repair minor mortar cracks in walls, repair/place rendering all round and re-paint(total rendered surface =~ 160m2) </t>
  </si>
  <si>
    <t xml:space="preserve">Render</t>
  </si>
  <si>
    <t xml:space="preserve">all external walls 160msq</t>
  </si>
  <si>
    <t xml:space="preserve">sq m</t>
  </si>
  <si>
    <t xml:space="preserve">per sq m</t>
  </si>
  <si>
    <t xml:space="preserve">labour</t>
  </si>
  <si>
    <t xml:space="preserve">Masonry paint </t>
  </si>
  <si>
    <t xml:space="preserve">Paint for all external walls 160msq</t>
  </si>
  <si>
    <t xml:space="preserve">litres</t>
  </si>
  <si>
    <t xml:space="preserve">per litre</t>
  </si>
  <si>
    <t xml:space="preserve">reset steel external gas secure storage cupboard on new concrete base and repaint oxide</t>
  </si>
  <si>
    <t xml:space="preserve">New concrete base</t>
  </si>
  <si>
    <t xml:space="preserve">Repaint</t>
  </si>
  <si>
    <t xml:space="preserve">2 coats metal oxide</t>
  </si>
  <si>
    <t xml:space="preserve">5litre pot</t>
  </si>
  <si>
    <t xml:space="preserve">Labour</t>
  </si>
  <si>
    <t xml:space="preserve">Person days labour (heavy lifting, digging out, lay base with bund, repaint and re-install)</t>
  </si>
  <si>
    <t xml:space="preserve">refurbish kitchen and provide disabled access</t>
  </si>
  <si>
    <t xml:space="preserve">Kitchen refurb </t>
  </si>
  <si>
    <t xml:space="preserve">average UK price minus prep and appliances</t>
  </si>
  <si>
    <t xml:space="preserve">fridge</t>
  </si>
  <si>
    <t xml:space="preserve">cooker</t>
  </si>
  <si>
    <t xml:space="preserve">microwave</t>
  </si>
  <si>
    <t xml:space="preserve">standing freezer (to Loft)</t>
  </si>
  <si>
    <t xml:space="preserve">prep and additional labour</t>
  </si>
  <si>
    <t xml:space="preserve">tile floor and walls of redeveloped kitchen</t>
  </si>
  <si>
    <t xml:space="preserve">floor 7m sq</t>
  </si>
  <si>
    <t xml:space="preserve">walls (replace cladding with tiles for ease of cleaning)</t>
  </si>
  <si>
    <t xml:space="preserve">m sq</t>
  </si>
  <si>
    <t xml:space="preserve">redevelop M/F toilets and cloakroom to provide accessible unisex facilities. NB note that the breeze-block partition wall between M/F cloakrooms may be load-bearing</t>
  </si>
  <si>
    <t xml:space="preserve">Bathroom refurb </t>
  </si>
  <si>
    <t xml:space="preserve">minus rewiring and re-plumbing</t>
  </si>
  <si>
    <t xml:space="preserve">include RSJ</t>
  </si>
  <si>
    <t xml:space="preserve">tile floor and walls of redeveloped toilet/cloakroom facility</t>
  </si>
  <si>
    <t xml:space="preserve">floor 9m sq</t>
  </si>
  <si>
    <t xml:space="preserve">install rapid-fill WC cisterns</t>
  </si>
  <si>
    <t xml:space="preserve">Included in above</t>
  </si>
  <si>
    <t xml:space="preserve">install water-heater to provide hot water supply to cloakroom basins and kitchen sink</t>
  </si>
  <si>
    <t xml:space="preserve">electric water heater</t>
  </si>
  <si>
    <t xml:space="preserve">10L </t>
  </si>
  <si>
    <t xml:space="preserve">re-plumb accordingly and, preferably, remove header tank in loft</t>
  </si>
  <si>
    <t xml:space="preserve">Re-plumbing</t>
  </si>
  <si>
    <t xml:space="preserve">assume £2K per room </t>
  </si>
  <si>
    <t xml:space="preserve">replace and test all wiring (say 100m ring main) and remove various relics of former alarm and PA wiring</t>
  </si>
  <si>
    <t xml:space="preserve">rewiring materials including sockets, switches, light fittings etc.</t>
  </si>
  <si>
    <t xml:space="preserve">assume £2K per room  and hall = to 4 rooms</t>
  </si>
  <si>
    <t xml:space="preserve">replace all electrical sockets (approx 20 No), replacing single with double in most instances and provide additional sockets in kitchen and Court of Honour Room</t>
  </si>
  <si>
    <t xml:space="preserve">included in above</t>
  </si>
  <si>
    <t xml:space="preserve">replace all light fittings (7 batten, 3 strip) excluding existing suspended dual strip-lights in main hall space</t>
  </si>
  <si>
    <t xml:space="preserve">Install fitted shelving/cupboards for books, files, and small items in Court of Honour Room</t>
  </si>
  <si>
    <t xml:space="preserve">COH room</t>
  </si>
  <si>
    <t xml:space="preserve">W 3.1m h2.27m</t>
  </si>
  <si>
    <t xml:space="preserve">desk and furniture see below</t>
  </si>
  <si>
    <t xml:space="preserve">install appropriate heating in Court of Honour Room (NB gas supply and former exhaust vent present)</t>
  </si>
  <si>
    <t xml:space="preserve">gas fire on timer</t>
  </si>
  <si>
    <t xml:space="preserve">repair and renovate perimeter timber storage benches all round (approx 22m x 0.6m -x 0.55m)</t>
  </si>
  <si>
    <t xml:space="preserve">Replacement timber for benches </t>
  </si>
  <si>
    <t xml:space="preserve">based on kiln-dried oak planks for benches </t>
  </si>
  <si>
    <t xml:space="preserve">m2</t>
  </si>
  <si>
    <t xml:space="preserve">repair and replace internal timber wall-cladding throughout and install wall insulation to exterior walls (all in conjunction with re-wiring operations)</t>
  </si>
  <si>
    <t xml:space="preserve">Tongue &amp; groove pine cladding</t>
  </si>
  <si>
    <t xml:space="preserve">all internal walls 235msq</t>
  </si>
  <si>
    <t xml:space="preserve">Wall insulation materials</t>
  </si>
  <si>
    <t xml:space="preserve">all outside internal walls </t>
  </si>
  <si>
    <t xml:space="preserve">Repair, sand and polish timber floors all round </t>
  </si>
  <si>
    <t xml:space="preserve">Sanding +5 coats heavy duty laquer</t>
  </si>
  <si>
    <t xml:space="preserve">Doormats 3m x 1m x 32mm</t>
  </si>
  <si>
    <t xml:space="preserve">repair floor tiling around external doors and replace doormats</t>
  </si>
  <si>
    <t xml:space="preserve">Skip hire (16 yard)</t>
  </si>
  <si>
    <t xml:space="preserve">Supplier to safely dispose of all waste in accordance with regulations</t>
  </si>
  <si>
    <t xml:space="preserve">External scaffolding hire</t>
  </si>
  <si>
    <t xml:space="preserve">weeks</t>
  </si>
  <si>
    <t xml:space="preserve">Supplier to provide appropriate scaffolding etc when working at height</t>
  </si>
  <si>
    <t xml:space="preserve">Internal scaffold tower</t>
  </si>
  <si>
    <t xml:space="preserve">For lighting circuit re-wire and internal timber cladding work.</t>
  </si>
  <si>
    <t xml:space="preserve">Equipment and furniture (not in scope of building work)</t>
  </si>
  <si>
    <t xml:space="preserve">Marquee canvas 5x10m for Ham Fair</t>
  </si>
  <si>
    <t xml:space="preserve">Replace worn and damaged tents</t>
  </si>
  <si>
    <t xml:space="preserve">Replacement canvas Info tent for Ham Fair</t>
  </si>
  <si>
    <t xml:space="preserve">Trolleys 1000kg heavy duty turnable</t>
  </si>
  <si>
    <t xml:space="preserve">Replace broken turning hand-carts</t>
  </si>
  <si>
    <t xml:space="preserve">Heavy duty stacking chairs</t>
  </si>
  <si>
    <t xml:space="preserve">replace 1960’s vintage canvas and metal frame chairs</t>
  </si>
  <si>
    <t xml:space="preserve">Wooden trestle tables for Ham Fair</t>
  </si>
  <si>
    <t xml:space="preserve">Replace lost and damaged trestle tables</t>
  </si>
  <si>
    <t xml:space="preserve">Super8/standard8 cine film scanner</t>
  </si>
  <si>
    <t xml:space="preserve">Digitise archival cine film dating from construction of hut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</si>
</sst>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[$£-809]#,##0;[RED]\-[$£-809]#,##0"/>
    <numFmt numFmtId="167" formatCode="0.0"/>
    <numFmt numFmtId="168" formatCode="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E6E6E6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9"/>
  <sheetViews>
    <sheetView showFormulas="false" showGridLines="true" showRowColHeaders="true" showZeros="true" rightToLeft="false" tabSelected="false" showOutlineSymbols="true" defaultGridColor="true" view="normal" topLeftCell="A28" colorId="64" zoomScale="193" zoomScaleNormal="193" zoomScalePageLayoutView="100" workbookViewId="0">
      <selection pane="topLeft" activeCell="E45" activeCellId="0" sqref="E45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40.95"/>
    <col collapsed="false" customWidth="true" hidden="false" outlineLevel="0" max="2" min="2" style="0" width="14.28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s="3" customFormat="true" ht="12.8" hidden="false" customHeight="false" outlineLevel="0" collapsed="false">
      <c r="A3" s="1" t="s">
        <v>2</v>
      </c>
      <c r="B3" s="2" t="s">
        <v>3</v>
      </c>
    </row>
    <row r="5" customFormat="false" ht="12.8" hidden="false" customHeight="false" outlineLevel="0" collapsed="false">
      <c r="A5" s="3" t="s">
        <v>4</v>
      </c>
      <c r="B5" s="0" t="s">
        <v>5</v>
      </c>
      <c r="C5" s="0" t="s">
        <v>6</v>
      </c>
      <c r="D5" s="0" t="s">
        <v>7</v>
      </c>
      <c r="E5" s="0" t="s">
        <v>8</v>
      </c>
      <c r="F5" s="0" t="s">
        <v>9</v>
      </c>
      <c r="G5" s="0" t="s">
        <v>10</v>
      </c>
    </row>
    <row r="6" customFormat="false" ht="12.8" hidden="false" customHeight="false" outlineLevel="0" collapsed="false">
      <c r="A6" s="0" t="s">
        <v>11</v>
      </c>
      <c r="B6" s="4" t="n">
        <f aca="false">3.45</f>
        <v>3.45</v>
      </c>
      <c r="C6" s="4" t="n">
        <f aca="false">3*3.06</f>
        <v>9.18</v>
      </c>
      <c r="E6" s="4" t="n">
        <f aca="false">B6*C6</f>
        <v>31.671</v>
      </c>
    </row>
    <row r="7" customFormat="false" ht="12.8" hidden="false" customHeight="false" outlineLevel="0" collapsed="false">
      <c r="A7" s="0" t="s">
        <v>12</v>
      </c>
      <c r="B7" s="4" t="n">
        <f aca="false">6-3.45</f>
        <v>2.55</v>
      </c>
      <c r="C7" s="4" t="n">
        <f aca="false">C6/2</f>
        <v>4.59</v>
      </c>
      <c r="E7" s="4" t="n">
        <f aca="false">B7*C7</f>
        <v>11.7045</v>
      </c>
    </row>
    <row r="8" customFormat="false" ht="12.8" hidden="false" customHeight="false" outlineLevel="0" collapsed="false">
      <c r="A8" s="0" t="s">
        <v>13</v>
      </c>
      <c r="B8" s="4"/>
      <c r="C8" s="4"/>
      <c r="E8" s="4" t="n">
        <f aca="false">SUM(E6:E7)</f>
        <v>43.3755</v>
      </c>
    </row>
    <row r="9" customFormat="false" ht="12.8" hidden="false" customHeight="false" outlineLevel="0" collapsed="false">
      <c r="A9" s="0" t="s">
        <v>14</v>
      </c>
      <c r="B9" s="4" t="n">
        <v>1.94</v>
      </c>
      <c r="C9" s="4" t="n">
        <f aca="false">2*1.04</f>
        <v>2.08</v>
      </c>
      <c r="E9" s="4" t="n">
        <f aca="false">B9*C9</f>
        <v>4.0352</v>
      </c>
    </row>
    <row r="10" customFormat="false" ht="12.8" hidden="false" customHeight="false" outlineLevel="0" collapsed="false">
      <c r="A10" s="0" t="s">
        <v>15</v>
      </c>
      <c r="B10" s="4"/>
      <c r="C10" s="4"/>
      <c r="E10" s="5" t="n">
        <f aca="false">E8-E9</f>
        <v>39.3403</v>
      </c>
    </row>
    <row r="11" customFormat="false" ht="12.8" hidden="false" customHeight="false" outlineLevel="0" collapsed="false">
      <c r="B11" s="4"/>
      <c r="C11" s="4"/>
      <c r="E11" s="4"/>
    </row>
    <row r="12" customFormat="false" ht="12.8" hidden="false" customHeight="false" outlineLevel="0" collapsed="false">
      <c r="A12" s="0" t="s">
        <v>16</v>
      </c>
      <c r="B12" s="4" t="n">
        <f aca="false">B6</f>
        <v>3.45</v>
      </c>
      <c r="C12" s="4" t="n">
        <f aca="false">5*3.06</f>
        <v>15.3</v>
      </c>
      <c r="E12" s="4" t="n">
        <f aca="false">B12*C12</f>
        <v>52.785</v>
      </c>
    </row>
    <row r="13" customFormat="false" ht="12.8" hidden="false" customHeight="false" outlineLevel="0" collapsed="false">
      <c r="A13" s="0" t="s">
        <v>17</v>
      </c>
      <c r="B13" s="4" t="n">
        <v>1.23</v>
      </c>
      <c r="C13" s="4" t="n">
        <v>1.88</v>
      </c>
      <c r="E13" s="4" t="n">
        <f aca="false">B13*C13</f>
        <v>2.3124</v>
      </c>
    </row>
    <row r="14" customFormat="false" ht="12.8" hidden="false" customHeight="false" outlineLevel="0" collapsed="false">
      <c r="A14" s="0" t="s">
        <v>18</v>
      </c>
      <c r="B14" s="4" t="n">
        <f aca="false">4*B13</f>
        <v>4.92</v>
      </c>
      <c r="C14" s="4" t="n">
        <f aca="false">4*C13</f>
        <v>7.52</v>
      </c>
      <c r="E14" s="4" t="n">
        <f aca="false">4*E13</f>
        <v>9.2496</v>
      </c>
    </row>
    <row r="15" customFormat="false" ht="12.8" hidden="false" customHeight="false" outlineLevel="0" collapsed="false">
      <c r="A15" s="0" t="s">
        <v>19</v>
      </c>
      <c r="B15" s="4"/>
      <c r="C15" s="4"/>
      <c r="E15" s="5" t="n">
        <f aca="false">E12-E14</f>
        <v>43.5354</v>
      </c>
    </row>
    <row r="16" customFormat="false" ht="12.8" hidden="false" customHeight="false" outlineLevel="0" collapsed="false">
      <c r="B16" s="4"/>
      <c r="C16" s="4"/>
      <c r="E16" s="4"/>
    </row>
    <row r="17" customFormat="false" ht="12.8" hidden="false" customHeight="false" outlineLevel="0" collapsed="false">
      <c r="A17" s="0" t="s">
        <v>20</v>
      </c>
      <c r="B17" s="4" t="n">
        <f aca="false">B6</f>
        <v>3.45</v>
      </c>
      <c r="C17" s="4" t="n">
        <f aca="false">5*3.06</f>
        <v>15.3</v>
      </c>
      <c r="E17" s="4" t="n">
        <f aca="false">B17*C17</f>
        <v>52.785</v>
      </c>
    </row>
    <row r="18" customFormat="false" ht="12.8" hidden="false" customHeight="false" outlineLevel="0" collapsed="false">
      <c r="A18" s="0" t="s">
        <v>17</v>
      </c>
      <c r="B18" s="4" t="n">
        <v>1.23</v>
      </c>
      <c r="C18" s="4" t="n">
        <v>1.88</v>
      </c>
      <c r="E18" s="4" t="n">
        <f aca="false">B18*C18</f>
        <v>2.3124</v>
      </c>
    </row>
    <row r="19" customFormat="false" ht="12.8" hidden="false" customHeight="false" outlineLevel="0" collapsed="false">
      <c r="A19" s="0" t="s">
        <v>21</v>
      </c>
      <c r="B19" s="4" t="n">
        <f aca="false">3*B18</f>
        <v>3.69</v>
      </c>
      <c r="C19" s="4" t="n">
        <f aca="false">3*C18</f>
        <v>5.64</v>
      </c>
      <c r="E19" s="4" t="n">
        <f aca="false">3*E18</f>
        <v>6.9372</v>
      </c>
    </row>
    <row r="20" customFormat="false" ht="12.8" hidden="false" customHeight="false" outlineLevel="0" collapsed="false">
      <c r="A20" s="0" t="s">
        <v>22</v>
      </c>
      <c r="B20" s="4" t="n">
        <f aca="false">B9</f>
        <v>1.94</v>
      </c>
      <c r="C20" s="4" t="n">
        <f aca="false">C9</f>
        <v>2.08</v>
      </c>
      <c r="E20" s="4" t="n">
        <f aca="false">E9</f>
        <v>4.0352</v>
      </c>
    </row>
    <row r="21" customFormat="false" ht="12.8" hidden="false" customHeight="false" outlineLevel="0" collapsed="false">
      <c r="A21" s="0" t="s">
        <v>23</v>
      </c>
      <c r="B21" s="4"/>
      <c r="C21" s="4"/>
      <c r="E21" s="5" t="n">
        <f aca="false">E17-E19-E20</f>
        <v>41.8126</v>
      </c>
    </row>
    <row r="22" customFormat="false" ht="12.8" hidden="false" customHeight="false" outlineLevel="0" collapsed="false">
      <c r="B22" s="4"/>
      <c r="C22" s="4"/>
      <c r="E22" s="4"/>
    </row>
    <row r="23" customFormat="false" ht="12.8" hidden="false" customHeight="false" outlineLevel="0" collapsed="false">
      <c r="A23" s="0" t="s">
        <v>24</v>
      </c>
      <c r="B23" s="4" t="n">
        <f aca="false">3.45</f>
        <v>3.45</v>
      </c>
      <c r="C23" s="4" t="n">
        <f aca="false">3*3.06</f>
        <v>9.18</v>
      </c>
      <c r="E23" s="4" t="n">
        <f aca="false">B23*C23</f>
        <v>31.671</v>
      </c>
    </row>
    <row r="24" customFormat="false" ht="12.8" hidden="false" customHeight="false" outlineLevel="0" collapsed="false">
      <c r="A24" s="0" t="s">
        <v>25</v>
      </c>
      <c r="B24" s="4" t="n">
        <f aca="false">6-3.45</f>
        <v>2.55</v>
      </c>
      <c r="C24" s="4" t="n">
        <f aca="false">C23/2</f>
        <v>4.59</v>
      </c>
      <c r="E24" s="4" t="n">
        <f aca="false">B24*C24</f>
        <v>11.7045</v>
      </c>
    </row>
    <row r="25" customFormat="false" ht="12.8" hidden="false" customHeight="false" outlineLevel="0" collapsed="false">
      <c r="A25" s="0" t="s">
        <v>26</v>
      </c>
      <c r="B25" s="4"/>
      <c r="C25" s="4"/>
      <c r="E25" s="4" t="n">
        <f aca="false">SUM(E23:E24)</f>
        <v>43.3755</v>
      </c>
    </row>
    <row r="26" customFormat="false" ht="12.8" hidden="false" customHeight="false" outlineLevel="0" collapsed="false">
      <c r="A26" s="0" t="s">
        <v>27</v>
      </c>
      <c r="B26" s="4" t="n">
        <f aca="false">B13</f>
        <v>1.23</v>
      </c>
      <c r="C26" s="6" t="n">
        <f aca="false">C13</f>
        <v>1.88</v>
      </c>
      <c r="E26" s="4" t="n">
        <f aca="false">B26*C26</f>
        <v>2.3124</v>
      </c>
    </row>
    <row r="27" customFormat="false" ht="12.8" hidden="false" customHeight="false" outlineLevel="0" collapsed="false">
      <c r="A27" s="0" t="s">
        <v>28</v>
      </c>
      <c r="B27" s="4" t="n">
        <f aca="false">B26</f>
        <v>1.23</v>
      </c>
      <c r="C27" s="6" t="n">
        <v>0.5</v>
      </c>
      <c r="E27" s="4" t="n">
        <f aca="false">B27*C27</f>
        <v>0.615</v>
      </c>
    </row>
    <row r="28" customFormat="false" ht="12.8" hidden="false" customHeight="false" outlineLevel="0" collapsed="false">
      <c r="A28" s="0" t="s">
        <v>29</v>
      </c>
      <c r="B28" s="4" t="n">
        <f aca="false">B13</f>
        <v>1.23</v>
      </c>
      <c r="C28" s="6" t="n">
        <f aca="false">C13</f>
        <v>1.88</v>
      </c>
      <c r="E28" s="4" t="n">
        <f aca="false">B28*C28</f>
        <v>2.3124</v>
      </c>
    </row>
    <row r="29" customFormat="false" ht="12.8" hidden="false" customHeight="false" outlineLevel="0" collapsed="false">
      <c r="A29" s="0" t="s">
        <v>30</v>
      </c>
      <c r="B29" s="4" t="n">
        <f aca="false">B28</f>
        <v>1.23</v>
      </c>
      <c r="C29" s="6" t="n">
        <v>2.1</v>
      </c>
      <c r="E29" s="4" t="n">
        <f aca="false">B29*C29</f>
        <v>2.583</v>
      </c>
    </row>
    <row r="30" customFormat="false" ht="12.8" hidden="false" customHeight="false" outlineLevel="0" collapsed="false">
      <c r="A30" s="0" t="s">
        <v>31</v>
      </c>
      <c r="B30" s="4" t="n">
        <v>1.2</v>
      </c>
      <c r="C30" s="7" t="n">
        <v>0.63</v>
      </c>
      <c r="E30" s="4" t="n">
        <f aca="false">B30*C30*2</f>
        <v>1.512</v>
      </c>
    </row>
    <row r="31" customFormat="false" ht="12.8" hidden="false" customHeight="false" outlineLevel="0" collapsed="false">
      <c r="A31" s="0" t="s">
        <v>32</v>
      </c>
      <c r="B31" s="4"/>
      <c r="C31" s="4"/>
      <c r="E31" s="5" t="n">
        <f aca="false">E25-(SUM(E26:E30))</f>
        <v>34.0407</v>
      </c>
    </row>
    <row r="32" customFormat="false" ht="12.8" hidden="false" customHeight="false" outlineLevel="0" collapsed="false">
      <c r="B32" s="4"/>
      <c r="C32" s="4"/>
      <c r="E32" s="4"/>
    </row>
    <row r="33" customFormat="false" ht="12.8" hidden="false" customHeight="false" outlineLevel="0" collapsed="false">
      <c r="A33" s="8" t="s">
        <v>33</v>
      </c>
      <c r="B33" s="4"/>
      <c r="C33" s="4"/>
      <c r="E33" s="5" t="n">
        <f aca="false">E10+E15+E21+E31</f>
        <v>158.729</v>
      </c>
    </row>
    <row r="34" customFormat="false" ht="12.8" hidden="false" customHeight="false" outlineLevel="0" collapsed="false">
      <c r="B34" s="4"/>
      <c r="C34" s="4"/>
      <c r="E34" s="4"/>
    </row>
    <row r="35" customFormat="false" ht="12.8" hidden="false" customHeight="false" outlineLevel="0" collapsed="false">
      <c r="A35" s="3" t="s">
        <v>34</v>
      </c>
      <c r="B35" s="4"/>
      <c r="C35" s="4"/>
      <c r="E35" s="4"/>
    </row>
    <row r="36" customFormat="false" ht="12.8" hidden="false" customHeight="false" outlineLevel="0" collapsed="false">
      <c r="A36" s="0" t="s">
        <v>35</v>
      </c>
      <c r="B36" s="4"/>
      <c r="C36" s="4"/>
      <c r="E36" s="4" t="n">
        <f aca="false">E10</f>
        <v>39.3403</v>
      </c>
      <c r="F36" s="4" t="n">
        <f aca="false">E36</f>
        <v>39.3403</v>
      </c>
      <c r="G36" s="0" t="s">
        <v>36</v>
      </c>
    </row>
    <row r="37" customFormat="false" ht="12.8" hidden="false" customHeight="false" outlineLevel="0" collapsed="false">
      <c r="A37" s="0" t="s">
        <v>37</v>
      </c>
      <c r="B37" s="4"/>
      <c r="C37" s="4"/>
      <c r="E37" s="4" t="n">
        <f aca="false">E21-(B6*3.06)</f>
        <v>31.2556</v>
      </c>
      <c r="F37" s="4" t="n">
        <f aca="false">E37</f>
        <v>31.2556</v>
      </c>
      <c r="G37" s="0" t="s">
        <v>36</v>
      </c>
    </row>
    <row r="38" customFormat="false" ht="12.8" hidden="false" customHeight="false" outlineLevel="0" collapsed="false">
      <c r="A38" s="0" t="s">
        <v>38</v>
      </c>
      <c r="B38" s="4"/>
      <c r="C38" s="4"/>
      <c r="E38" s="4" t="n">
        <f aca="false">E15-(B6*3.06)</f>
        <v>32.9784</v>
      </c>
      <c r="F38" s="4" t="n">
        <f aca="false">E38</f>
        <v>32.9784</v>
      </c>
      <c r="G38" s="0" t="s">
        <v>36</v>
      </c>
    </row>
    <row r="39" customFormat="false" ht="12.8" hidden="false" customHeight="false" outlineLevel="0" collapsed="false">
      <c r="A39" s="0" t="s">
        <v>39</v>
      </c>
      <c r="B39" s="4"/>
      <c r="C39" s="4"/>
      <c r="E39" s="4" t="n">
        <f aca="false">E36</f>
        <v>39.3403</v>
      </c>
      <c r="F39" s="4" t="n">
        <f aca="false">E39</f>
        <v>39.3403</v>
      </c>
      <c r="G39" s="0" t="s">
        <v>40</v>
      </c>
    </row>
    <row r="40" customFormat="false" ht="12.8" hidden="false" customHeight="false" outlineLevel="0" collapsed="false">
      <c r="A40" s="0" t="s">
        <v>41</v>
      </c>
      <c r="B40" s="4"/>
      <c r="C40" s="4"/>
      <c r="E40" s="4"/>
      <c r="F40" s="4" t="n">
        <f aca="false">E40</f>
        <v>0</v>
      </c>
      <c r="G40" s="0" t="s">
        <v>36</v>
      </c>
    </row>
    <row r="41" customFormat="false" ht="12.8" hidden="false" customHeight="false" outlineLevel="0" collapsed="false">
      <c r="A41" s="0" t="s">
        <v>42</v>
      </c>
      <c r="B41" s="4"/>
      <c r="C41" s="4"/>
      <c r="E41" s="4"/>
      <c r="F41" s="4" t="n">
        <f aca="false">E41</f>
        <v>0</v>
      </c>
      <c r="G41" s="0" t="s">
        <v>36</v>
      </c>
    </row>
    <row r="42" customFormat="false" ht="12.8" hidden="false" customHeight="false" outlineLevel="0" collapsed="false">
      <c r="A42" s="0" t="s">
        <v>43</v>
      </c>
      <c r="B42" s="4"/>
      <c r="C42" s="4"/>
      <c r="E42" s="4"/>
      <c r="F42" s="4" t="n">
        <f aca="false">E42</f>
        <v>0</v>
      </c>
      <c r="G42" s="0" t="s">
        <v>36</v>
      </c>
    </row>
    <row r="43" customFormat="false" ht="12.8" hidden="false" customHeight="false" outlineLevel="0" collapsed="false">
      <c r="A43" s="0" t="s">
        <v>44</v>
      </c>
      <c r="B43" s="4" t="n">
        <v>0.55</v>
      </c>
      <c r="C43" s="6" t="n">
        <f aca="false">3*3.06</f>
        <v>9.18</v>
      </c>
      <c r="D43" s="0" t="n">
        <v>0.65</v>
      </c>
      <c r="E43" s="4" t="n">
        <f aca="false">B43*C43</f>
        <v>5.049</v>
      </c>
      <c r="F43" s="4" t="n">
        <f aca="false">E43</f>
        <v>5.049</v>
      </c>
      <c r="G43" s="0" t="s">
        <v>36</v>
      </c>
    </row>
    <row r="44" customFormat="false" ht="12.8" hidden="false" customHeight="false" outlineLevel="0" collapsed="false">
      <c r="A44" s="0" t="s">
        <v>45</v>
      </c>
      <c r="B44" s="4" t="n">
        <v>0.55</v>
      </c>
      <c r="C44" s="6" t="n">
        <f aca="false">3.06*2</f>
        <v>6.12</v>
      </c>
      <c r="D44" s="0" t="n">
        <v>0.65</v>
      </c>
      <c r="E44" s="4" t="n">
        <f aca="false">B44*C44</f>
        <v>3.366</v>
      </c>
      <c r="F44" s="4" t="n">
        <f aca="false">E44</f>
        <v>3.366</v>
      </c>
      <c r="G44" s="0" t="s">
        <v>36</v>
      </c>
    </row>
    <row r="45" customFormat="false" ht="12.8" hidden="false" customHeight="false" outlineLevel="0" collapsed="false">
      <c r="A45" s="0" t="s">
        <v>46</v>
      </c>
      <c r="B45" s="4" t="n">
        <v>0.55</v>
      </c>
      <c r="C45" s="6" t="n">
        <f aca="false">3.06*2</f>
        <v>6.12</v>
      </c>
      <c r="D45" s="0" t="n">
        <v>0.65</v>
      </c>
      <c r="E45" s="4" t="n">
        <f aca="false">B45*C45</f>
        <v>3.366</v>
      </c>
      <c r="F45" s="4" t="n">
        <f aca="false">E45</f>
        <v>3.366</v>
      </c>
      <c r="G45" s="0" t="s">
        <v>36</v>
      </c>
    </row>
    <row r="46" customFormat="false" ht="12.8" hidden="false" customHeight="false" outlineLevel="0" collapsed="false">
      <c r="B46" s="4"/>
      <c r="C46" s="6" t="n">
        <f aca="false">SUM(C43:C45)</f>
        <v>21.42</v>
      </c>
      <c r="E46" s="4" t="n">
        <f aca="false">SUM(E43:E45)</f>
        <v>11.781</v>
      </c>
    </row>
    <row r="47" customFormat="false" ht="12.8" hidden="false" customHeight="false" outlineLevel="0" collapsed="false">
      <c r="A47" s="8" t="s">
        <v>47</v>
      </c>
      <c r="B47" s="4"/>
      <c r="C47" s="4"/>
      <c r="E47" s="4" t="n">
        <f aca="false">E36+E37+E38+E39</f>
        <v>142.9146</v>
      </c>
    </row>
    <row r="48" customFormat="false" ht="12.8" hidden="false" customHeight="false" outlineLevel="0" collapsed="false">
      <c r="B48" s="4"/>
      <c r="C48" s="4"/>
      <c r="E48" s="4"/>
    </row>
    <row r="49" customFormat="false" ht="12.8" hidden="false" customHeight="false" outlineLevel="0" collapsed="false">
      <c r="A49" s="0" t="s">
        <v>48</v>
      </c>
      <c r="B49" s="4" t="n">
        <v>2.27</v>
      </c>
      <c r="C49" s="6" t="n">
        <v>3.1</v>
      </c>
      <c r="E49" s="4" t="n">
        <f aca="false">4*(B49*C49)</f>
        <v>28.148</v>
      </c>
      <c r="F49" s="4" t="n">
        <f aca="false">2*B49+C49</f>
        <v>7.64</v>
      </c>
      <c r="G49" s="0" t="s">
        <v>36</v>
      </c>
    </row>
    <row r="50" customFormat="false" ht="12.8" hidden="false" customHeight="false" outlineLevel="0" collapsed="false">
      <c r="A50" s="0" t="s">
        <v>49</v>
      </c>
      <c r="B50" s="4" t="n">
        <v>2.27</v>
      </c>
      <c r="C50" s="4" t="n">
        <v>2.22</v>
      </c>
      <c r="E50" s="4" t="n">
        <f aca="false">(2*(B50*C50))-(E13)</f>
        <v>7.7664</v>
      </c>
      <c r="F50" s="4" t="n">
        <f aca="false">B50</f>
        <v>2.27</v>
      </c>
      <c r="G50" s="0" t="s">
        <v>36</v>
      </c>
    </row>
    <row r="51" customFormat="false" ht="12.8" hidden="false" customHeight="false" outlineLevel="0" collapsed="false">
      <c r="A51" s="0" t="s">
        <v>50</v>
      </c>
      <c r="B51" s="4" t="n">
        <v>2.27</v>
      </c>
      <c r="C51" s="4" t="n">
        <v>3.1</v>
      </c>
      <c r="E51" s="4" t="n">
        <f aca="false">2*(B51*C51)</f>
        <v>14.074</v>
      </c>
      <c r="F51" s="4" t="n">
        <v>0</v>
      </c>
      <c r="G51" s="0" t="s">
        <v>36</v>
      </c>
    </row>
    <row r="52" customFormat="false" ht="12.8" hidden="false" customHeight="false" outlineLevel="0" collapsed="false">
      <c r="A52" s="0" t="s">
        <v>51</v>
      </c>
      <c r="B52" s="4" t="n">
        <v>2.27</v>
      </c>
      <c r="C52" s="6" t="n">
        <v>1</v>
      </c>
      <c r="E52" s="4" t="n">
        <f aca="false">(B52*C52)</f>
        <v>2.27</v>
      </c>
      <c r="F52" s="4" t="n">
        <f aca="false">E52</f>
        <v>2.27</v>
      </c>
      <c r="G52" s="0" t="s">
        <v>36</v>
      </c>
    </row>
    <row r="53" customFormat="false" ht="12.8" hidden="false" customHeight="false" outlineLevel="0" collapsed="false">
      <c r="A53" s="0" t="s">
        <v>52</v>
      </c>
      <c r="B53" s="4" t="n">
        <v>2.27</v>
      </c>
      <c r="C53" s="4" t="n">
        <v>3.1</v>
      </c>
      <c r="E53" s="4" t="n">
        <f aca="false">(2*(B53*C53))-E13</f>
        <v>11.7616</v>
      </c>
      <c r="F53" s="4" t="n">
        <f aca="false">(1*(B53*C53))-F13</f>
        <v>7.037</v>
      </c>
      <c r="G53" s="0" t="s">
        <v>36</v>
      </c>
    </row>
    <row r="54" customFormat="false" ht="12.8" hidden="false" customHeight="false" outlineLevel="0" collapsed="false">
      <c r="A54" s="0" t="s">
        <v>53</v>
      </c>
      <c r="B54" s="4" t="n">
        <v>3.27</v>
      </c>
      <c r="C54" s="4" t="n">
        <v>3.1</v>
      </c>
      <c r="E54" s="4" t="n">
        <f aca="false">2*(B54*C54)</f>
        <v>20.274</v>
      </c>
      <c r="F54" s="4" t="n">
        <f aca="false">(1*(B54*C54))</f>
        <v>10.137</v>
      </c>
      <c r="G54" s="0" t="s">
        <v>36</v>
      </c>
    </row>
    <row r="55" customFormat="false" ht="12.8" hidden="false" customHeight="false" outlineLevel="0" collapsed="false">
      <c r="A55" s="0" t="s">
        <v>54</v>
      </c>
      <c r="B55" s="4" t="n">
        <f aca="false">B7</f>
        <v>2.55</v>
      </c>
      <c r="C55" s="4" t="n">
        <f aca="false">C7</f>
        <v>4.59</v>
      </c>
      <c r="E55" s="4" t="n">
        <f aca="false">(B55*C55)-(B13*2.5)</f>
        <v>8.6295</v>
      </c>
      <c r="F55" s="4" t="n">
        <f aca="false">E55</f>
        <v>8.6295</v>
      </c>
      <c r="G55" s="0" t="s">
        <v>36</v>
      </c>
    </row>
    <row r="57" customFormat="false" ht="12.8" hidden="false" customHeight="false" outlineLevel="0" collapsed="false">
      <c r="A57" s="0" t="s">
        <v>55</v>
      </c>
      <c r="E57" s="4" t="n">
        <f aca="false">SUM(E49:E55)</f>
        <v>92.9235</v>
      </c>
    </row>
    <row r="59" customFormat="false" ht="12.8" hidden="false" customHeight="false" outlineLevel="0" collapsed="false">
      <c r="A59" s="0" t="s">
        <v>56</v>
      </c>
      <c r="E59" s="4" t="n">
        <f aca="false">E47+E57</f>
        <v>235.8381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35"/>
  <sheetViews>
    <sheetView showFormulas="false" showGridLines="true" showRowColHeaders="true" showZeros="true" rightToLeft="false" tabSelected="true" showOutlineSymbols="true" defaultGridColor="true" view="normal" topLeftCell="C1" colorId="64" zoomScale="193" zoomScaleNormal="193" zoomScalePageLayoutView="100" workbookViewId="0">
      <selection pane="topLeft" activeCell="M5" activeCellId="0" sqref="M5"/>
    </sheetView>
  </sheetViews>
  <sheetFormatPr defaultColWidth="11.55078125" defaultRowHeight="12.8" zeroHeight="false" outlineLevelRow="0" outlineLevelCol="0"/>
  <cols>
    <col collapsed="false" customWidth="true" hidden="false" outlineLevel="0" max="2" min="1" style="9" width="26.58"/>
    <col collapsed="false" customWidth="true" hidden="false" outlineLevel="0" max="3" min="3" style="9" width="22.1"/>
    <col collapsed="false" customWidth="false" hidden="false" outlineLevel="0" max="6" min="6" style="10" width="11.52"/>
  </cols>
  <sheetData>
    <row r="1" customFormat="false" ht="13.1" hidden="false" customHeight="false" outlineLevel="0" collapsed="false">
      <c r="A1" s="9" t="s">
        <v>57</v>
      </c>
      <c r="B1" s="9" t="s">
        <v>58</v>
      </c>
      <c r="C1" s="9" t="s">
        <v>59</v>
      </c>
      <c r="D1" s="0" t="s">
        <v>60</v>
      </c>
      <c r="E1" s="0" t="s">
        <v>61</v>
      </c>
      <c r="F1" s="10" t="s">
        <v>62</v>
      </c>
      <c r="G1" s="0" t="s">
        <v>63</v>
      </c>
      <c r="H1" s="0" t="s">
        <v>64</v>
      </c>
      <c r="I1" s="0" t="s">
        <v>65</v>
      </c>
      <c r="J1" s="11" t="s">
        <v>66</v>
      </c>
      <c r="K1" s="0" t="s">
        <v>67</v>
      </c>
    </row>
    <row r="2" customFormat="false" ht="12.8" hidden="false" customHeight="false" outlineLevel="0" collapsed="false">
      <c r="H2" s="10" t="n">
        <f aca="false">SUM(H3:H81)</f>
        <v>177741.285555556</v>
      </c>
      <c r="I2" s="10" t="n">
        <f aca="false">SUM(H83:H151)</f>
        <v>8503</v>
      </c>
      <c r="J2" s="12" t="n">
        <f aca="false">SUM(H2:I2)</f>
        <v>186244.285555556</v>
      </c>
      <c r="K2" s="10" t="n">
        <f aca="false">J2/10</f>
        <v>18624.4285555556</v>
      </c>
      <c r="L2" s="13" t="n">
        <f aca="false">J2+K2</f>
        <v>204868.714111111</v>
      </c>
    </row>
    <row r="3" customFormat="false" ht="46.25" hidden="false" customHeight="false" outlineLevel="0" collapsed="false">
      <c r="A3" s="14" t="s">
        <v>68</v>
      </c>
      <c r="B3" s="9" t="s">
        <v>69</v>
      </c>
      <c r="D3" s="0" t="n">
        <v>1</v>
      </c>
      <c r="F3" s="10" t="n">
        <v>2000</v>
      </c>
      <c r="H3" s="10" t="n">
        <f aca="false">D3*F3</f>
        <v>2000</v>
      </c>
    </row>
    <row r="4" customFormat="false" ht="12.8" hidden="false" customHeight="false" outlineLevel="0" collapsed="false">
      <c r="A4" s="14"/>
      <c r="H4" s="10"/>
    </row>
    <row r="5" customFormat="false" ht="36.3" hidden="false" customHeight="false" outlineLevel="0" collapsed="false">
      <c r="A5" s="14" t="s">
        <v>70</v>
      </c>
      <c r="D5" s="0" t="n">
        <v>2</v>
      </c>
      <c r="F5" s="10" t="n">
        <v>800</v>
      </c>
      <c r="H5" s="10" t="n">
        <f aca="false">D5*F5</f>
        <v>1600</v>
      </c>
    </row>
    <row r="6" customFormat="false" ht="12.8" hidden="false" customHeight="false" outlineLevel="0" collapsed="false">
      <c r="A6" s="14"/>
      <c r="H6" s="10"/>
    </row>
    <row r="7" customFormat="false" ht="24.7" hidden="false" customHeight="false" outlineLevel="0" collapsed="false">
      <c r="A7" s="14" t="s">
        <v>71</v>
      </c>
      <c r="B7" s="9" t="s">
        <v>72</v>
      </c>
      <c r="C7" s="15"/>
      <c r="D7" s="16"/>
      <c r="E7" s="16"/>
      <c r="F7" s="17"/>
      <c r="G7" s="16"/>
      <c r="H7" s="17"/>
    </row>
    <row r="8" customFormat="false" ht="12.8" hidden="false" customHeight="false" outlineLevel="0" collapsed="false">
      <c r="A8" s="14"/>
      <c r="H8" s="10"/>
    </row>
    <row r="9" customFormat="false" ht="36.3" hidden="false" customHeight="false" outlineLevel="0" collapsed="false">
      <c r="A9" s="14" t="s">
        <v>73</v>
      </c>
      <c r="B9" s="9" t="s">
        <v>74</v>
      </c>
      <c r="C9" s="15"/>
      <c r="D9" s="16"/>
      <c r="E9" s="16"/>
      <c r="F9" s="17"/>
      <c r="G9" s="16"/>
      <c r="H9" s="17"/>
    </row>
    <row r="10" customFormat="false" ht="12.8" hidden="false" customHeight="false" outlineLevel="0" collapsed="false">
      <c r="A10" s="14"/>
      <c r="H10" s="10"/>
    </row>
    <row r="11" customFormat="false" ht="23.85" hidden="false" customHeight="false" outlineLevel="0" collapsed="false">
      <c r="A11" s="14" t="s">
        <v>75</v>
      </c>
      <c r="D11" s="0" t="n">
        <v>1</v>
      </c>
      <c r="F11" s="10" t="n">
        <v>50</v>
      </c>
      <c r="H11" s="10" t="n">
        <f aca="false">D11*F11</f>
        <v>50</v>
      </c>
    </row>
    <row r="12" customFormat="false" ht="12.8" hidden="false" customHeight="false" outlineLevel="0" collapsed="false">
      <c r="A12" s="14"/>
      <c r="H12" s="10" t="n">
        <f aca="false">D12*F12</f>
        <v>0</v>
      </c>
    </row>
    <row r="13" customFormat="false" ht="35.05" hidden="false" customHeight="false" outlineLevel="0" collapsed="false">
      <c r="A13" s="14" t="s">
        <v>76</v>
      </c>
      <c r="D13" s="0" t="n">
        <v>2</v>
      </c>
      <c r="F13" s="10" t="n">
        <v>200</v>
      </c>
      <c r="H13" s="10" t="n">
        <f aca="false">D13*F13</f>
        <v>400</v>
      </c>
    </row>
    <row r="14" customFormat="false" ht="12.8" hidden="false" customHeight="false" outlineLevel="0" collapsed="false">
      <c r="A14" s="14"/>
      <c r="H14" s="10"/>
    </row>
    <row r="15" customFormat="false" ht="47.9" hidden="false" customHeight="false" outlineLevel="0" collapsed="false">
      <c r="A15" s="14" t="s">
        <v>77</v>
      </c>
      <c r="B15" s="9" t="s">
        <v>78</v>
      </c>
      <c r="C15" s="9" t="s">
        <v>79</v>
      </c>
      <c r="D15" s="0" t="n">
        <f aca="false">16*1.8</f>
        <v>28.8</v>
      </c>
      <c r="E15" s="0" t="s">
        <v>80</v>
      </c>
      <c r="F15" s="10" t="n">
        <v>10</v>
      </c>
      <c r="H15" s="10" t="n">
        <f aca="false">D15*F15</f>
        <v>288</v>
      </c>
    </row>
    <row r="16" customFormat="false" ht="35.05" hidden="false" customHeight="false" outlineLevel="0" collapsed="false">
      <c r="A16" s="9" t="str">
        <f aca="false">A15</f>
        <v>repair/replace wire mesh fencing north (~25m) and west (~15m) adjoining H&amp;P Tennis Club</v>
      </c>
      <c r="B16" s="9" t="s">
        <v>78</v>
      </c>
      <c r="C16" s="9" t="s">
        <v>81</v>
      </c>
      <c r="D16" s="0" t="n">
        <v>4</v>
      </c>
      <c r="F16" s="10" t="n">
        <v>500</v>
      </c>
      <c r="H16" s="10" t="n">
        <f aca="false">D16*F16</f>
        <v>2000</v>
      </c>
    </row>
    <row r="17" customFormat="false" ht="12.8" hidden="false" customHeight="false" outlineLevel="0" collapsed="false">
      <c r="H17" s="10"/>
    </row>
    <row r="18" customFormat="false" ht="23.85" hidden="false" customHeight="false" outlineLevel="0" collapsed="false">
      <c r="A18" s="14" t="s">
        <v>82</v>
      </c>
      <c r="D18" s="0" t="n">
        <f aca="false">13*4</f>
        <v>52</v>
      </c>
      <c r="F18" s="10" t="n">
        <v>5</v>
      </c>
      <c r="H18" s="10" t="n">
        <f aca="false">D18*F18</f>
        <v>260</v>
      </c>
    </row>
    <row r="19" customFormat="false" ht="12.8" hidden="false" customHeight="false" outlineLevel="0" collapsed="false">
      <c r="H19" s="10"/>
    </row>
    <row r="20" customFormat="false" ht="47.9" hidden="false" customHeight="false" outlineLevel="0" collapsed="false">
      <c r="A20" s="14" t="s">
        <v>83</v>
      </c>
      <c r="B20" s="9" t="s">
        <v>84</v>
      </c>
      <c r="C20" s="9" t="s">
        <v>85</v>
      </c>
      <c r="D20" s="0" t="n">
        <v>13</v>
      </c>
      <c r="F20" s="10" t="n">
        <v>400</v>
      </c>
      <c r="H20" s="10" t="n">
        <f aca="false">D20*F20</f>
        <v>5200</v>
      </c>
    </row>
    <row r="21" customFormat="false" ht="13.1" hidden="false" customHeight="false" outlineLevel="0" collapsed="false">
      <c r="C21" s="9" t="s">
        <v>86</v>
      </c>
      <c r="D21" s="0" t="n">
        <v>1</v>
      </c>
      <c r="F21" s="10" t="n">
        <v>7000</v>
      </c>
      <c r="H21" s="10" t="n">
        <f aca="false">D21*F21</f>
        <v>7000</v>
      </c>
    </row>
    <row r="22" customFormat="false" ht="12.8" hidden="false" customHeight="false" outlineLevel="0" collapsed="false">
      <c r="H22" s="10"/>
    </row>
    <row r="23" customFormat="false" ht="47.9" hidden="false" customHeight="false" outlineLevel="0" collapsed="false">
      <c r="A23" s="14" t="s">
        <v>87</v>
      </c>
      <c r="B23" s="9" t="s">
        <v>88</v>
      </c>
      <c r="C23" s="9" t="s">
        <v>89</v>
      </c>
      <c r="D23" s="0" t="n">
        <v>160</v>
      </c>
      <c r="E23" s="0" t="s">
        <v>90</v>
      </c>
      <c r="F23" s="10" t="n">
        <v>70</v>
      </c>
      <c r="G23" s="0" t="s">
        <v>91</v>
      </c>
      <c r="H23" s="10" t="n">
        <f aca="false">D23*F23</f>
        <v>11200</v>
      </c>
    </row>
    <row r="24" customFormat="false" ht="13.1" hidden="false" customHeight="false" outlineLevel="0" collapsed="false">
      <c r="B24" s="9" t="s">
        <v>92</v>
      </c>
      <c r="C24" s="9" t="s">
        <v>81</v>
      </c>
      <c r="D24" s="0" t="n">
        <v>10</v>
      </c>
      <c r="F24" s="10" t="n">
        <f aca="false">F16</f>
        <v>500</v>
      </c>
      <c r="H24" s="10" t="n">
        <f aca="false">D24*F24</f>
        <v>5000</v>
      </c>
    </row>
    <row r="25" customFormat="false" ht="24.7" hidden="false" customHeight="false" outlineLevel="0" collapsed="false">
      <c r="B25" s="9" t="s">
        <v>93</v>
      </c>
      <c r="C25" s="9" t="s">
        <v>94</v>
      </c>
      <c r="D25" s="0" t="n">
        <v>35</v>
      </c>
      <c r="E25" s="0" t="s">
        <v>95</v>
      </c>
      <c r="F25" s="10" t="n">
        <v>30</v>
      </c>
      <c r="G25" s="0" t="s">
        <v>96</v>
      </c>
      <c r="H25" s="10" t="n">
        <f aca="false">D25*F25</f>
        <v>1050</v>
      </c>
    </row>
    <row r="26" customFormat="false" ht="13.1" hidden="false" customHeight="false" outlineLevel="0" collapsed="false">
      <c r="B26" s="9" t="s">
        <v>92</v>
      </c>
      <c r="C26" s="9" t="s">
        <v>81</v>
      </c>
      <c r="D26" s="0" t="n">
        <v>10</v>
      </c>
      <c r="F26" s="10" t="n">
        <f aca="false">F$24</f>
        <v>500</v>
      </c>
      <c r="H26" s="10" t="n">
        <f aca="false">D26*F26</f>
        <v>5000</v>
      </c>
    </row>
    <row r="27" customFormat="false" ht="12.8" hidden="false" customHeight="false" outlineLevel="0" collapsed="false">
      <c r="H27" s="10" t="n">
        <f aca="false">D27*F27</f>
        <v>0</v>
      </c>
    </row>
    <row r="28" customFormat="false" ht="12.8" hidden="false" customHeight="false" outlineLevel="0" collapsed="false">
      <c r="H28" s="10" t="n">
        <f aca="false">D28*F28</f>
        <v>0</v>
      </c>
    </row>
    <row r="29" customFormat="false" ht="35.05" hidden="false" customHeight="false" outlineLevel="0" collapsed="false">
      <c r="A29" s="14" t="s">
        <v>97</v>
      </c>
      <c r="B29" s="9" t="s">
        <v>98</v>
      </c>
      <c r="D29" s="0" t="n">
        <v>2</v>
      </c>
      <c r="E29" s="0" t="s">
        <v>90</v>
      </c>
      <c r="F29" s="10" t="n">
        <v>100</v>
      </c>
      <c r="H29" s="10" t="n">
        <f aca="false">D29*F29</f>
        <v>200</v>
      </c>
    </row>
    <row r="30" customFormat="false" ht="35.05" hidden="false" customHeight="false" outlineLevel="0" collapsed="false">
      <c r="A30" s="9" t="str">
        <f aca="false">A29</f>
        <v>reset steel external gas secure storage cupboard on new concrete base and repaint oxide</v>
      </c>
      <c r="B30" s="9" t="s">
        <v>99</v>
      </c>
      <c r="C30" s="9" t="s">
        <v>100</v>
      </c>
      <c r="D30" s="0" t="n">
        <v>1</v>
      </c>
      <c r="E30" s="0" t="s">
        <v>101</v>
      </c>
      <c r="F30" s="10" t="n">
        <v>30</v>
      </c>
      <c r="H30" s="10" t="n">
        <f aca="false">D30*F30</f>
        <v>30</v>
      </c>
    </row>
    <row r="31" customFormat="false" ht="46.25" hidden="false" customHeight="false" outlineLevel="0" collapsed="false">
      <c r="A31" s="9" t="str">
        <f aca="false">A30</f>
        <v>reset steel external gas secure storage cupboard on new concrete base and repaint oxide</v>
      </c>
      <c r="B31" s="9" t="s">
        <v>102</v>
      </c>
      <c r="C31" s="9" t="s">
        <v>103</v>
      </c>
      <c r="D31" s="0" t="n">
        <v>2</v>
      </c>
      <c r="F31" s="10" t="n">
        <v>500</v>
      </c>
      <c r="H31" s="10" t="n">
        <f aca="false">D31*F31</f>
        <v>1000</v>
      </c>
    </row>
    <row r="32" customFormat="false" ht="12.8" hidden="false" customHeight="false" outlineLevel="0" collapsed="false">
      <c r="H32" s="10" t="n">
        <f aca="false">D32*F32</f>
        <v>0</v>
      </c>
    </row>
    <row r="33" customFormat="false" ht="23.85" hidden="false" customHeight="false" outlineLevel="0" collapsed="false">
      <c r="A33" s="14" t="s">
        <v>104</v>
      </c>
      <c r="B33" s="9" t="s">
        <v>105</v>
      </c>
      <c r="C33" s="9" t="s">
        <v>106</v>
      </c>
      <c r="D33" s="0" t="n">
        <v>1</v>
      </c>
      <c r="F33" s="10" t="n">
        <v>8000</v>
      </c>
      <c r="H33" s="10" t="n">
        <f aca="false">D33*F33</f>
        <v>8000</v>
      </c>
    </row>
    <row r="34" customFormat="false" ht="13.1" hidden="false" customHeight="false" outlineLevel="0" collapsed="false">
      <c r="B34" s="9" t="s">
        <v>107</v>
      </c>
      <c r="D34" s="0" t="n">
        <v>1</v>
      </c>
      <c r="F34" s="10" t="n">
        <v>500</v>
      </c>
      <c r="H34" s="10" t="n">
        <f aca="false">D34*F34</f>
        <v>500</v>
      </c>
    </row>
    <row r="35" customFormat="false" ht="13.1" hidden="false" customHeight="false" outlineLevel="0" collapsed="false">
      <c r="B35" s="9" t="s">
        <v>108</v>
      </c>
      <c r="D35" s="0" t="n">
        <v>1</v>
      </c>
      <c r="F35" s="10" t="n">
        <v>500</v>
      </c>
      <c r="H35" s="10" t="n">
        <f aca="false">D35*F35</f>
        <v>500</v>
      </c>
    </row>
    <row r="36" customFormat="false" ht="13.1" hidden="false" customHeight="false" outlineLevel="0" collapsed="false">
      <c r="B36" s="9" t="s">
        <v>109</v>
      </c>
      <c r="D36" s="0" t="n">
        <v>1</v>
      </c>
      <c r="F36" s="10" t="n">
        <v>200</v>
      </c>
      <c r="H36" s="10" t="n">
        <f aca="false">D36*F36</f>
        <v>200</v>
      </c>
    </row>
    <row r="37" customFormat="false" ht="12.8" hidden="false" customHeight="false" outlineLevel="0" collapsed="false">
      <c r="B37" s="9" t="s">
        <v>110</v>
      </c>
      <c r="D37" s="0" t="n">
        <v>1</v>
      </c>
      <c r="F37" s="10" t="n">
        <v>600</v>
      </c>
      <c r="H37" s="10" t="n">
        <f aca="false">D37*F37</f>
        <v>600</v>
      </c>
    </row>
    <row r="38" customFormat="false" ht="12.8" hidden="false" customHeight="false" outlineLevel="0" collapsed="false">
      <c r="B38" s="9" t="s">
        <v>111</v>
      </c>
      <c r="D38" s="0" t="n">
        <v>2</v>
      </c>
      <c r="F38" s="10" t="n">
        <f aca="false">2*500</f>
        <v>1000</v>
      </c>
      <c r="H38" s="10" t="n">
        <f aca="false">D38*F38</f>
        <v>2000</v>
      </c>
    </row>
    <row r="39" customFormat="false" ht="23.85" hidden="false" customHeight="false" outlineLevel="0" collapsed="false">
      <c r="A39" s="9" t="s">
        <v>112</v>
      </c>
      <c r="B39" s="9" t="s">
        <v>113</v>
      </c>
      <c r="D39" s="0" t="n">
        <v>7</v>
      </c>
      <c r="F39" s="10" t="n">
        <f aca="false">40+25</f>
        <v>65</v>
      </c>
      <c r="H39" s="10" t="n">
        <f aca="false">D39*F39</f>
        <v>455</v>
      </c>
    </row>
    <row r="40" customFormat="false" ht="23.85" hidden="false" customHeight="false" outlineLevel="0" collapsed="false">
      <c r="B40" s="9" t="s">
        <v>114</v>
      </c>
      <c r="D40" s="18" t="n">
        <f aca="false">(3.1*2.27*2)+(2.22*2.27)-(1.88*1.23)-(1.6*0.8)</f>
        <v>15.521</v>
      </c>
      <c r="E40" s="0" t="s">
        <v>115</v>
      </c>
      <c r="F40" s="10" t="n">
        <f aca="false">40+25</f>
        <v>65</v>
      </c>
      <c r="H40" s="10" t="n">
        <f aca="false">D40*F40</f>
        <v>1008.865</v>
      </c>
    </row>
    <row r="41" customFormat="false" ht="12.8" hidden="false" customHeight="false" outlineLevel="0" collapsed="false">
      <c r="H41" s="10"/>
    </row>
    <row r="42" customFormat="false" ht="82.7" hidden="false" customHeight="false" outlineLevel="0" collapsed="false">
      <c r="A42" s="14" t="s">
        <v>116</v>
      </c>
      <c r="B42" s="9" t="s">
        <v>117</v>
      </c>
      <c r="C42" s="9" t="s">
        <v>118</v>
      </c>
      <c r="D42" s="0" t="n">
        <v>1</v>
      </c>
      <c r="F42" s="10" t="n">
        <v>40000</v>
      </c>
      <c r="H42" s="10" t="n">
        <f aca="false">D42*F42</f>
        <v>40000</v>
      </c>
    </row>
    <row r="43" customFormat="false" ht="12.8" hidden="false" customHeight="false" outlineLevel="0" collapsed="false">
      <c r="A43" s="14"/>
      <c r="C43" s="9" t="s">
        <v>119</v>
      </c>
      <c r="D43" s="0" t="n">
        <v>1</v>
      </c>
      <c r="F43" s="10" t="n">
        <v>2000</v>
      </c>
      <c r="H43" s="10" t="n">
        <f aca="false">D43*F43</f>
        <v>2000</v>
      </c>
    </row>
    <row r="44" customFormat="false" ht="36.3" hidden="false" customHeight="false" outlineLevel="0" collapsed="false">
      <c r="A44" s="14" t="s">
        <v>120</v>
      </c>
      <c r="B44" s="9" t="s">
        <v>114</v>
      </c>
      <c r="D44" s="18" t="n">
        <f aca="false">(3.1*2.27*2)+(2.22*2.27)-(1.88*1.23)-(1.6*0.8)</f>
        <v>15.521</v>
      </c>
      <c r="E44" s="0" t="s">
        <v>115</v>
      </c>
      <c r="F44" s="10" t="n">
        <f aca="false">40+25</f>
        <v>65</v>
      </c>
      <c r="H44" s="10" t="n">
        <f aca="false">D44*F44</f>
        <v>1008.865</v>
      </c>
    </row>
    <row r="45" customFormat="false" ht="13.1" hidden="false" customHeight="false" outlineLevel="0" collapsed="false">
      <c r="A45" s="14"/>
      <c r="B45" s="9" t="s">
        <v>121</v>
      </c>
      <c r="D45" s="18" t="n">
        <v>9</v>
      </c>
      <c r="E45" s="0" t="s">
        <v>115</v>
      </c>
      <c r="F45" s="10" t="n">
        <f aca="false">40+25</f>
        <v>65</v>
      </c>
      <c r="H45" s="10" t="n">
        <f aca="false">D45*F45</f>
        <v>585</v>
      </c>
    </row>
    <row r="46" customFormat="false" ht="12.8" hidden="false" customHeight="false" outlineLevel="0" collapsed="false">
      <c r="A46" s="14" t="s">
        <v>122</v>
      </c>
      <c r="B46" s="9" t="s">
        <v>123</v>
      </c>
      <c r="C46" s="19"/>
      <c r="D46" s="20"/>
      <c r="E46" s="20"/>
      <c r="F46" s="21"/>
      <c r="G46" s="20"/>
      <c r="H46" s="21"/>
    </row>
    <row r="47" customFormat="false" ht="12.8" hidden="false" customHeight="false" outlineLevel="0" collapsed="false">
      <c r="H47" s="10"/>
    </row>
    <row r="48" customFormat="false" ht="35.05" hidden="false" customHeight="false" outlineLevel="0" collapsed="false">
      <c r="A48" s="14" t="s">
        <v>124</v>
      </c>
      <c r="B48" s="9" t="s">
        <v>125</v>
      </c>
      <c r="C48" s="9" t="s">
        <v>126</v>
      </c>
      <c r="D48" s="0" t="n">
        <v>1</v>
      </c>
      <c r="F48" s="10" t="n">
        <v>540</v>
      </c>
      <c r="H48" s="10" t="n">
        <f aca="false">D48*F48</f>
        <v>540</v>
      </c>
    </row>
    <row r="49" customFormat="false" ht="12.8" hidden="false" customHeight="false" outlineLevel="0" collapsed="false">
      <c r="H49" s="10"/>
    </row>
    <row r="50" customFormat="false" ht="35.05" hidden="false" customHeight="false" outlineLevel="0" collapsed="false">
      <c r="A50" s="14" t="s">
        <v>127</v>
      </c>
      <c r="B50" s="9" t="s">
        <v>128</v>
      </c>
      <c r="C50" s="9" t="s">
        <v>129</v>
      </c>
      <c r="D50" s="0" t="n">
        <v>3</v>
      </c>
      <c r="F50" s="10" t="n">
        <v>2000</v>
      </c>
      <c r="H50" s="10" t="n">
        <f aca="false">D50*F50</f>
        <v>6000</v>
      </c>
    </row>
    <row r="51" customFormat="false" ht="12.8" hidden="false" customHeight="false" outlineLevel="0" collapsed="false">
      <c r="A51" s="14"/>
      <c r="B51" s="9" t="s">
        <v>92</v>
      </c>
      <c r="C51" s="9" t="s">
        <v>81</v>
      </c>
      <c r="D51" s="0" t="n">
        <v>10</v>
      </c>
      <c r="F51" s="10" t="n">
        <f aca="false">F$24</f>
        <v>500</v>
      </c>
      <c r="H51" s="10" t="n">
        <f aca="false">D51*F51</f>
        <v>5000</v>
      </c>
    </row>
    <row r="52" customFormat="false" ht="12.8" hidden="false" customHeight="false" outlineLevel="0" collapsed="false">
      <c r="A52" s="14"/>
      <c r="H52" s="10"/>
    </row>
    <row r="53" customFormat="false" ht="12.8" hidden="false" customHeight="false" outlineLevel="0" collapsed="false">
      <c r="A53" s="14"/>
      <c r="H53" s="10"/>
    </row>
    <row r="54" customFormat="false" ht="12.8" hidden="false" customHeight="false" outlineLevel="0" collapsed="false">
      <c r="A54" s="14"/>
      <c r="H54" s="10"/>
    </row>
    <row r="55" customFormat="false" ht="46.25" hidden="false" customHeight="false" outlineLevel="0" collapsed="false">
      <c r="A55" s="14" t="s">
        <v>130</v>
      </c>
      <c r="B55" s="9" t="s">
        <v>131</v>
      </c>
      <c r="C55" s="9" t="s">
        <v>132</v>
      </c>
      <c r="D55" s="0" t="n">
        <v>8</v>
      </c>
      <c r="F55" s="10" t="n">
        <v>2000</v>
      </c>
      <c r="H55" s="10" t="n">
        <f aca="false">D55*F55</f>
        <v>16000</v>
      </c>
    </row>
    <row r="56" customFormat="false" ht="12.8" hidden="false" customHeight="false" outlineLevel="0" collapsed="false">
      <c r="A56" s="14"/>
      <c r="H56" s="10"/>
    </row>
    <row r="57" customFormat="false" ht="12.8" hidden="false" customHeight="false" outlineLevel="0" collapsed="false">
      <c r="A57" s="14"/>
      <c r="H57" s="10" t="n">
        <f aca="false">D57*F57</f>
        <v>0</v>
      </c>
    </row>
    <row r="58" customFormat="false" ht="68.65" hidden="false" customHeight="false" outlineLevel="0" collapsed="false">
      <c r="A58" s="14" t="s">
        <v>133</v>
      </c>
      <c r="B58" s="9" t="s">
        <v>134</v>
      </c>
      <c r="C58" s="19"/>
      <c r="D58" s="20"/>
      <c r="E58" s="20"/>
      <c r="F58" s="21"/>
      <c r="G58" s="20"/>
      <c r="H58" s="21"/>
    </row>
    <row r="59" customFormat="false" ht="12.8" hidden="false" customHeight="false" outlineLevel="0" collapsed="false">
      <c r="A59" s="14"/>
      <c r="C59" s="19"/>
      <c r="D59" s="20"/>
      <c r="E59" s="20"/>
      <c r="F59" s="21"/>
      <c r="G59" s="20"/>
      <c r="H59" s="21"/>
    </row>
    <row r="60" customFormat="false" ht="46.25" hidden="false" customHeight="false" outlineLevel="0" collapsed="false">
      <c r="A60" s="14" t="s">
        <v>135</v>
      </c>
      <c r="B60" s="9" t="s">
        <v>134</v>
      </c>
      <c r="C60" s="19"/>
      <c r="D60" s="20"/>
      <c r="E60" s="20"/>
      <c r="F60" s="21"/>
      <c r="G60" s="20"/>
      <c r="H60" s="21"/>
    </row>
    <row r="61" customFormat="false" ht="12.8" hidden="false" customHeight="false" outlineLevel="0" collapsed="false">
      <c r="A61" s="14"/>
      <c r="H61" s="10"/>
    </row>
    <row r="62" customFormat="false" ht="36.3" hidden="false" customHeight="false" outlineLevel="0" collapsed="false">
      <c r="A62" s="14" t="s">
        <v>136</v>
      </c>
      <c r="B62" s="9" t="s">
        <v>137</v>
      </c>
      <c r="D62" s="0" t="n">
        <v>1</v>
      </c>
      <c r="E62" s="0" t="s">
        <v>138</v>
      </c>
      <c r="F62" s="10" t="n">
        <v>1500</v>
      </c>
      <c r="H62" s="10" t="n">
        <f aca="false">D62*F62</f>
        <v>1500</v>
      </c>
    </row>
    <row r="63" customFormat="false" ht="12.8" hidden="false" customHeight="false" outlineLevel="0" collapsed="false">
      <c r="A63" s="14"/>
      <c r="B63" s="9" t="s">
        <v>139</v>
      </c>
      <c r="C63" s="19"/>
      <c r="D63" s="20"/>
      <c r="E63" s="20"/>
      <c r="F63" s="21"/>
      <c r="G63" s="20"/>
      <c r="H63" s="21"/>
    </row>
    <row r="64" customFormat="false" ht="12.8" hidden="false" customHeight="false" outlineLevel="0" collapsed="false">
      <c r="A64" s="14"/>
      <c r="H64" s="10"/>
    </row>
    <row r="65" customFormat="false" ht="47.9" hidden="false" customHeight="false" outlineLevel="0" collapsed="false">
      <c r="A65" s="14" t="s">
        <v>140</v>
      </c>
      <c r="B65" s="9" t="s">
        <v>141</v>
      </c>
      <c r="D65" s="0" t="n">
        <v>1</v>
      </c>
      <c r="F65" s="22" t="n">
        <v>1000</v>
      </c>
      <c r="H65" s="10" t="n">
        <f aca="false">D65*F65</f>
        <v>1000</v>
      </c>
    </row>
    <row r="66" customFormat="false" ht="12.8" hidden="false" customHeight="false" outlineLevel="0" collapsed="false">
      <c r="A66" s="14"/>
      <c r="H66" s="10"/>
    </row>
    <row r="67" customFormat="false" ht="46.25" hidden="false" customHeight="false" outlineLevel="0" collapsed="false">
      <c r="A67" s="14" t="s">
        <v>142</v>
      </c>
      <c r="B67" s="9" t="s">
        <v>143</v>
      </c>
      <c r="C67" s="9" t="s">
        <v>144</v>
      </c>
      <c r="D67" s="0" t="n">
        <v>12</v>
      </c>
      <c r="E67" s="0" t="s">
        <v>145</v>
      </c>
      <c r="F67" s="10" t="n">
        <v>100</v>
      </c>
      <c r="H67" s="10" t="n">
        <f aca="false">D67*F67</f>
        <v>1200</v>
      </c>
    </row>
    <row r="68" customFormat="false" ht="12.8" hidden="false" customHeight="false" outlineLevel="0" collapsed="false">
      <c r="A68" s="14"/>
      <c r="B68" s="9" t="s">
        <v>102</v>
      </c>
      <c r="C68" s="9" t="s">
        <v>81</v>
      </c>
      <c r="D68" s="0" t="n">
        <v>5</v>
      </c>
      <c r="F68" s="10" t="n">
        <v>600</v>
      </c>
      <c r="H68" s="10" t="n">
        <f aca="false">D68*F68</f>
        <v>3000</v>
      </c>
    </row>
    <row r="69" customFormat="false" ht="12.8" hidden="false" customHeight="false" outlineLevel="0" collapsed="false">
      <c r="A69" s="14"/>
      <c r="H69" s="10"/>
    </row>
    <row r="70" customFormat="false" ht="57.45" hidden="false" customHeight="false" outlineLevel="0" collapsed="false">
      <c r="A70" s="14" t="s">
        <v>146</v>
      </c>
      <c r="B70" s="9" t="s">
        <v>147</v>
      </c>
      <c r="C70" s="9" t="s">
        <v>148</v>
      </c>
      <c r="D70" s="0" t="n">
        <v>235</v>
      </c>
      <c r="F70" s="10" t="n">
        <v>100</v>
      </c>
      <c r="H70" s="10" t="n">
        <f aca="false">D70*F70</f>
        <v>23500</v>
      </c>
    </row>
    <row r="71" customFormat="false" ht="12.8" hidden="false" customHeight="false" outlineLevel="0" collapsed="false">
      <c r="A71" s="14"/>
      <c r="B71" s="9" t="s">
        <v>149</v>
      </c>
      <c r="C71" s="9" t="s">
        <v>150</v>
      </c>
      <c r="D71" s="23" t="n">
        <f aca="false">160/2.88</f>
        <v>55.5555555555556</v>
      </c>
      <c r="F71" s="10" t="n">
        <v>37</v>
      </c>
      <c r="H71" s="10" t="n">
        <f aca="false">D71*F71</f>
        <v>2055.55555555556</v>
      </c>
    </row>
    <row r="72" customFormat="false" ht="12.8" hidden="false" customHeight="false" outlineLevel="0" collapsed="false">
      <c r="A72" s="14"/>
      <c r="B72" s="9" t="s">
        <v>92</v>
      </c>
      <c r="C72" s="9" t="s">
        <v>81</v>
      </c>
      <c r="D72" s="0" t="n">
        <v>20</v>
      </c>
      <c r="F72" s="10" t="n">
        <f aca="false">F$24</f>
        <v>500</v>
      </c>
      <c r="H72" s="10" t="n">
        <f aca="false">D72*F72</f>
        <v>10000</v>
      </c>
    </row>
    <row r="73" customFormat="false" ht="12.8" hidden="false" customHeight="false" outlineLevel="0" collapsed="false">
      <c r="A73" s="14"/>
      <c r="H73" s="10"/>
    </row>
    <row r="74" customFormat="false" ht="23.85" hidden="false" customHeight="false" outlineLevel="0" collapsed="false">
      <c r="A74" s="14" t="s">
        <v>151</v>
      </c>
      <c r="B74" s="9" t="s">
        <v>152</v>
      </c>
      <c r="D74" s="0" t="n">
        <f aca="false">(9*3*4)+(3*3)</f>
        <v>117</v>
      </c>
      <c r="E74" s="0" t="s">
        <v>90</v>
      </c>
      <c r="F74" s="10" t="n">
        <v>30</v>
      </c>
      <c r="H74" s="10" t="n">
        <f aca="false">D74*F74</f>
        <v>3510</v>
      </c>
    </row>
    <row r="75" customFormat="false" ht="12.8" hidden="false" customHeight="false" outlineLevel="0" collapsed="false">
      <c r="A75" s="14"/>
      <c r="H75" s="10"/>
    </row>
    <row r="76" customFormat="false" ht="12.8" hidden="false" customHeight="false" outlineLevel="0" collapsed="false">
      <c r="B76" s="9" t="s">
        <v>153</v>
      </c>
      <c r="D76" s="0" t="n">
        <v>2</v>
      </c>
      <c r="F76" s="10" t="n">
        <v>550</v>
      </c>
      <c r="H76" s="10" t="n">
        <f aca="false">D76*F76</f>
        <v>1100</v>
      </c>
    </row>
    <row r="77" customFormat="false" ht="23.85" hidden="false" customHeight="false" outlineLevel="0" collapsed="false">
      <c r="A77" s="14" t="s">
        <v>154</v>
      </c>
      <c r="H77" s="10"/>
    </row>
    <row r="78" customFormat="false" ht="12.8" hidden="false" customHeight="false" outlineLevel="0" collapsed="false">
      <c r="A78" s="14"/>
      <c r="B78" s="9" t="s">
        <v>155</v>
      </c>
      <c r="D78" s="0" t="n">
        <v>4</v>
      </c>
      <c r="F78" s="10" t="n">
        <v>600</v>
      </c>
      <c r="H78" s="10" t="n">
        <f aca="false">D78*F78</f>
        <v>2400</v>
      </c>
    </row>
    <row r="79" customFormat="false" ht="35.05" hidden="false" customHeight="false" outlineLevel="0" collapsed="false">
      <c r="A79" s="9" t="s">
        <v>156</v>
      </c>
      <c r="B79" s="9" t="s">
        <v>157</v>
      </c>
      <c r="D79" s="0" t="n">
        <v>6</v>
      </c>
      <c r="E79" s="0" t="s">
        <v>158</v>
      </c>
      <c r="F79" s="24" t="n">
        <v>200</v>
      </c>
      <c r="H79" s="10" t="n">
        <f aca="false">D79*F79</f>
        <v>1200</v>
      </c>
    </row>
    <row r="80" customFormat="false" ht="35.05" hidden="false" customHeight="false" outlineLevel="0" collapsed="false">
      <c r="A80" s="9" t="s">
        <v>159</v>
      </c>
      <c r="B80" s="9" t="s">
        <v>160</v>
      </c>
      <c r="C80" s="9" t="s">
        <v>161</v>
      </c>
      <c r="D80" s="0" t="n">
        <v>6</v>
      </c>
      <c r="E80" s="0" t="s">
        <v>158</v>
      </c>
      <c r="F80" s="24" t="n">
        <v>100</v>
      </c>
      <c r="H80" s="10" t="n">
        <f aca="false">D80*F80</f>
        <v>600</v>
      </c>
    </row>
    <row r="81" customFormat="false" ht="35.05" hidden="false" customHeight="false" outlineLevel="0" collapsed="false">
      <c r="A81" s="9" t="s">
        <v>159</v>
      </c>
      <c r="F81" s="24"/>
      <c r="H81" s="10"/>
    </row>
    <row r="82" customFormat="false" ht="12.8" hidden="false" customHeight="false" outlineLevel="0" collapsed="false">
      <c r="B82" s="15"/>
      <c r="C82" s="16"/>
      <c r="D82" s="16"/>
      <c r="E82" s="17"/>
      <c r="F82" s="16"/>
      <c r="G82" s="17"/>
      <c r="H82" s="16"/>
      <c r="I82" s="16"/>
    </row>
    <row r="83" s="16" customFormat="true" ht="23.85" hidden="false" customHeight="false" outlineLevel="0" collapsed="false">
      <c r="A83" s="15" t="s">
        <v>162</v>
      </c>
      <c r="B83" s="9" t="s">
        <v>163</v>
      </c>
      <c r="C83" s="9"/>
      <c r="D83" s="0" t="n">
        <v>1</v>
      </c>
      <c r="E83" s="0"/>
      <c r="F83" s="10" t="n">
        <v>2000</v>
      </c>
      <c r="G83" s="0"/>
      <c r="H83" s="10" t="n">
        <f aca="false">D83*F83</f>
        <v>2000</v>
      </c>
      <c r="I83" s="0"/>
      <c r="AMJ83" s="0"/>
    </row>
    <row r="84" customFormat="false" ht="23.85" hidden="false" customHeight="false" outlineLevel="0" collapsed="false">
      <c r="A84" s="9" t="s">
        <v>164</v>
      </c>
      <c r="B84" s="9" t="s">
        <v>165</v>
      </c>
      <c r="D84" s="0" t="n">
        <v>1</v>
      </c>
      <c r="F84" s="10" t="n">
        <v>1750</v>
      </c>
      <c r="H84" s="10" t="n">
        <f aca="false">D84*F84</f>
        <v>1750</v>
      </c>
    </row>
    <row r="85" customFormat="false" ht="23.85" hidden="false" customHeight="false" outlineLevel="0" collapsed="false">
      <c r="A85" s="9" t="s">
        <v>164</v>
      </c>
      <c r="H85" s="10"/>
    </row>
    <row r="86" customFormat="false" ht="23.85" hidden="false" customHeight="false" outlineLevel="0" collapsed="false">
      <c r="B86" s="9" t="s">
        <v>166</v>
      </c>
      <c r="D86" s="0" t="n">
        <v>2</v>
      </c>
      <c r="F86" s="10" t="n">
        <f aca="false">380+(380/100*17.5)</f>
        <v>446.5</v>
      </c>
      <c r="H86" s="10" t="n">
        <f aca="false">D86*F86</f>
        <v>893</v>
      </c>
    </row>
    <row r="87" customFormat="false" ht="23.85" hidden="false" customHeight="false" outlineLevel="0" collapsed="false">
      <c r="A87" s="9" t="s">
        <v>167</v>
      </c>
      <c r="B87" s="9" t="s">
        <v>168</v>
      </c>
      <c r="D87" s="0" t="n">
        <v>24</v>
      </c>
      <c r="F87" s="10" t="n">
        <v>40</v>
      </c>
      <c r="H87" s="10" t="n">
        <f aca="false">D87*F87</f>
        <v>960</v>
      </c>
    </row>
    <row r="88" customFormat="false" ht="23.85" hidden="false" customHeight="false" outlineLevel="0" collapsed="false">
      <c r="A88" s="9" t="s">
        <v>169</v>
      </c>
      <c r="B88" s="9" t="s">
        <v>170</v>
      </c>
      <c r="D88" s="0" t="n">
        <v>24</v>
      </c>
      <c r="F88" s="10" t="n">
        <v>100</v>
      </c>
      <c r="H88" s="10" t="n">
        <f aca="false">D88*F88</f>
        <v>2400</v>
      </c>
    </row>
    <row r="89" customFormat="false" ht="23.85" hidden="false" customHeight="false" outlineLevel="0" collapsed="false">
      <c r="A89" s="9" t="s">
        <v>171</v>
      </c>
      <c r="B89" s="9" t="s">
        <v>172</v>
      </c>
      <c r="D89" s="0" t="n">
        <v>1</v>
      </c>
      <c r="F89" s="10" t="n">
        <v>500</v>
      </c>
      <c r="H89" s="10" t="n">
        <f aca="false">D89*F89</f>
        <v>500</v>
      </c>
    </row>
    <row r="90" customFormat="false" ht="23.85" hidden="false" customHeight="false" outlineLevel="0" collapsed="false">
      <c r="A90" s="9" t="s">
        <v>173</v>
      </c>
      <c r="H90" s="10"/>
    </row>
    <row r="91" customFormat="false" ht="12.8" hidden="false" customHeight="false" outlineLevel="0" collapsed="false">
      <c r="H91" s="10"/>
    </row>
    <row r="92" customFormat="false" ht="12.8" hidden="false" customHeight="false" outlineLevel="0" collapsed="false">
      <c r="H92" s="10"/>
    </row>
    <row r="93" customFormat="false" ht="12.8" hidden="false" customHeight="false" outlineLevel="0" collapsed="false">
      <c r="H93" s="10"/>
    </row>
    <row r="94" customFormat="false" ht="12.8" hidden="false" customHeight="false" outlineLevel="0" collapsed="false">
      <c r="H94" s="10"/>
    </row>
    <row r="95" customFormat="false" ht="12.8" hidden="false" customHeight="false" outlineLevel="0" collapsed="false">
      <c r="H95" s="10"/>
    </row>
    <row r="96" customFormat="false" ht="12.8" hidden="false" customHeight="false" outlineLevel="0" collapsed="false">
      <c r="H96" s="10"/>
    </row>
    <row r="97" customFormat="false" ht="12.8" hidden="false" customHeight="false" outlineLevel="0" collapsed="false">
      <c r="H97" s="10"/>
    </row>
    <row r="98" customFormat="false" ht="12.8" hidden="false" customHeight="false" outlineLevel="0" collapsed="false">
      <c r="H98" s="10"/>
    </row>
    <row r="99" customFormat="false" ht="12.8" hidden="false" customHeight="false" outlineLevel="0" collapsed="false">
      <c r="H99" s="10"/>
    </row>
    <row r="100" customFormat="false" ht="12.8" hidden="false" customHeight="false" outlineLevel="0" collapsed="false">
      <c r="H100" s="10"/>
    </row>
    <row r="101" customFormat="false" ht="12.8" hidden="false" customHeight="false" outlineLevel="0" collapsed="false">
      <c r="H101" s="10"/>
    </row>
    <row r="102" customFormat="false" ht="12.8" hidden="false" customHeight="false" outlineLevel="0" collapsed="false">
      <c r="H102" s="10"/>
    </row>
    <row r="103" customFormat="false" ht="12.8" hidden="false" customHeight="false" outlineLevel="0" collapsed="false">
      <c r="H103" s="10"/>
    </row>
    <row r="104" customFormat="false" ht="12.8" hidden="false" customHeight="false" outlineLevel="0" collapsed="false">
      <c r="H104" s="10"/>
    </row>
    <row r="105" customFormat="false" ht="12.8" hidden="false" customHeight="false" outlineLevel="0" collapsed="false">
      <c r="H105" s="10"/>
    </row>
    <row r="106" customFormat="false" ht="12.8" hidden="false" customHeight="false" outlineLevel="0" collapsed="false">
      <c r="H106" s="10"/>
    </row>
    <row r="107" customFormat="false" ht="12.8" hidden="false" customHeight="false" outlineLevel="0" collapsed="false">
      <c r="H107" s="10"/>
    </row>
    <row r="108" customFormat="false" ht="12.8" hidden="false" customHeight="false" outlineLevel="0" collapsed="false">
      <c r="H108" s="10"/>
    </row>
    <row r="109" customFormat="false" ht="12.8" hidden="false" customHeight="false" outlineLevel="0" collapsed="false">
      <c r="H109" s="10"/>
    </row>
    <row r="110" customFormat="false" ht="12.8" hidden="false" customHeight="false" outlineLevel="0" collapsed="false">
      <c r="H110" s="10"/>
    </row>
    <row r="111" customFormat="false" ht="12.8" hidden="false" customHeight="false" outlineLevel="0" collapsed="false">
      <c r="H111" s="10"/>
    </row>
    <row r="112" customFormat="false" ht="12.8" hidden="false" customHeight="false" outlineLevel="0" collapsed="false">
      <c r="H112" s="10"/>
    </row>
    <row r="113" customFormat="false" ht="12.8" hidden="false" customHeight="false" outlineLevel="0" collapsed="false">
      <c r="H113" s="10"/>
    </row>
    <row r="114" customFormat="false" ht="12.8" hidden="false" customHeight="false" outlineLevel="0" collapsed="false">
      <c r="H114" s="10"/>
    </row>
    <row r="115" customFormat="false" ht="12.8" hidden="false" customHeight="false" outlineLevel="0" collapsed="false">
      <c r="H115" s="10"/>
    </row>
    <row r="116" customFormat="false" ht="12.8" hidden="false" customHeight="false" outlineLevel="0" collapsed="false">
      <c r="H116" s="10"/>
    </row>
    <row r="117" customFormat="false" ht="12.8" hidden="false" customHeight="false" outlineLevel="0" collapsed="false">
      <c r="H117" s="10"/>
    </row>
    <row r="118" customFormat="false" ht="12.8" hidden="false" customHeight="false" outlineLevel="0" collapsed="false">
      <c r="H118" s="10"/>
    </row>
    <row r="119" customFormat="false" ht="12.8" hidden="false" customHeight="false" outlineLevel="0" collapsed="false">
      <c r="H119" s="10"/>
    </row>
    <row r="120" customFormat="false" ht="12.8" hidden="false" customHeight="false" outlineLevel="0" collapsed="false">
      <c r="H120" s="10"/>
    </row>
    <row r="121" customFormat="false" ht="12.8" hidden="false" customHeight="false" outlineLevel="0" collapsed="false">
      <c r="H121" s="10"/>
    </row>
    <row r="122" customFormat="false" ht="12.8" hidden="false" customHeight="false" outlineLevel="0" collapsed="false">
      <c r="H122" s="10"/>
    </row>
    <row r="123" customFormat="false" ht="12.8" hidden="false" customHeight="false" outlineLevel="0" collapsed="false">
      <c r="H123" s="10"/>
    </row>
    <row r="124" customFormat="false" ht="12.8" hidden="false" customHeight="false" outlineLevel="0" collapsed="false">
      <c r="H124" s="10"/>
    </row>
    <row r="125" customFormat="false" ht="12.8" hidden="false" customHeight="false" outlineLevel="0" collapsed="false">
      <c r="H125" s="10"/>
    </row>
    <row r="126" customFormat="false" ht="12.8" hidden="false" customHeight="false" outlineLevel="0" collapsed="false">
      <c r="H126" s="10"/>
    </row>
    <row r="127" customFormat="false" ht="12.8" hidden="false" customHeight="false" outlineLevel="0" collapsed="false">
      <c r="H127" s="10"/>
    </row>
    <row r="128" customFormat="false" ht="12.8" hidden="false" customHeight="false" outlineLevel="0" collapsed="false">
      <c r="H128" s="10"/>
    </row>
    <row r="129" customFormat="false" ht="12.8" hidden="false" customHeight="false" outlineLevel="0" collapsed="false">
      <c r="H129" s="10"/>
    </row>
    <row r="130" customFormat="false" ht="12.8" hidden="false" customHeight="false" outlineLevel="0" collapsed="false">
      <c r="H130" s="10"/>
    </row>
    <row r="131" customFormat="false" ht="12.8" hidden="false" customHeight="false" outlineLevel="0" collapsed="false">
      <c r="H131" s="10"/>
    </row>
    <row r="132" customFormat="false" ht="12.8" hidden="false" customHeight="false" outlineLevel="0" collapsed="false">
      <c r="H132" s="10"/>
    </row>
    <row r="133" customFormat="false" ht="12.8" hidden="false" customHeight="false" outlineLevel="0" collapsed="false">
      <c r="H133" s="10"/>
    </row>
    <row r="134" customFormat="false" ht="12.8" hidden="false" customHeight="false" outlineLevel="0" collapsed="false">
      <c r="H134" s="10"/>
    </row>
    <row r="135" customFormat="false" ht="12.8" hidden="false" customHeight="false" outlineLevel="0" collapsed="false">
      <c r="H135" s="1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515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2020-07-01T06:39:09Z</dcterms:created>
  <dc:creator/>
  <dc:description/>
  <dc:language>en-GB</dc:language>
  <cp:lastModifiedBy/>
  <dcterms:modified xsi:type="dcterms:W3CDTF">2020-07-02T20:09:10Z</dcterms:modified>
  <cp:revision>15</cp:revision>
  <dc:subject/>
  <dc:title/>
</cp:coreProperties>
</file>